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415" windowHeight="5610"/>
  </bookViews>
  <sheets>
    <sheet name="planilhas" sheetId="1" r:id="rId1"/>
    <sheet name="curva-06" sheetId="2" r:id="rId2"/>
    <sheet name="CURVA-07" sheetId="3" r:id="rId3"/>
  </sheets>
  <calcPr calcId="124519"/>
</workbook>
</file>

<file path=xl/calcChain.xml><?xml version="1.0" encoding="utf-8"?>
<calcChain xmlns="http://schemas.openxmlformats.org/spreadsheetml/2006/main">
  <c r="I26" i="1"/>
  <c r="I25"/>
  <c r="I24"/>
  <c r="I22"/>
  <c r="I42"/>
  <c r="I17"/>
  <c r="I12"/>
  <c r="I14"/>
  <c r="I13"/>
  <c r="E43"/>
  <c r="E44"/>
  <c r="E45"/>
  <c r="E46"/>
  <c r="E47"/>
  <c r="E48"/>
  <c r="E49"/>
  <c r="E50"/>
  <c r="E51"/>
  <c r="E42"/>
  <c r="E33"/>
  <c r="E34"/>
  <c r="E35"/>
  <c r="E36"/>
  <c r="E37"/>
  <c r="E38"/>
  <c r="E39"/>
  <c r="E40"/>
  <c r="E41"/>
  <c r="E32"/>
  <c r="E31"/>
  <c r="D43"/>
  <c r="F43" s="1"/>
  <c r="D45"/>
  <c r="F45" s="1"/>
  <c r="D47"/>
  <c r="F47" s="1"/>
  <c r="D49"/>
  <c r="F49" s="1"/>
  <c r="D51"/>
  <c r="F51" s="1"/>
  <c r="C43"/>
  <c r="C44"/>
  <c r="C45"/>
  <c r="C46"/>
  <c r="C47"/>
  <c r="C48"/>
  <c r="C49"/>
  <c r="C50"/>
  <c r="C51"/>
  <c r="C42"/>
  <c r="C33"/>
  <c r="C34"/>
  <c r="C35"/>
  <c r="C36"/>
  <c r="C37"/>
  <c r="C38"/>
  <c r="C39"/>
  <c r="C40"/>
  <c r="C41"/>
  <c r="C32"/>
  <c r="I51"/>
  <c r="D44" s="1"/>
  <c r="F44" s="1"/>
  <c r="I47"/>
  <c r="I38"/>
  <c r="I45" s="1"/>
  <c r="E19"/>
  <c r="E20"/>
  <c r="E21"/>
  <c r="E22"/>
  <c r="E23"/>
  <c r="E24"/>
  <c r="C19"/>
  <c r="D19" s="1"/>
  <c r="C20"/>
  <c r="D20" s="1"/>
  <c r="C21"/>
  <c r="D21" s="1"/>
  <c r="C22"/>
  <c r="D22" s="1"/>
  <c r="C23"/>
  <c r="D23" s="1"/>
  <c r="C24"/>
  <c r="D24" s="1"/>
  <c r="C18"/>
  <c r="D18" s="1"/>
  <c r="E18"/>
  <c r="F25"/>
  <c r="E14"/>
  <c r="E15"/>
  <c r="E16"/>
  <c r="E17"/>
  <c r="E11"/>
  <c r="E12"/>
  <c r="E13"/>
  <c r="E10"/>
  <c r="C13"/>
  <c r="C14"/>
  <c r="C15"/>
  <c r="C16"/>
  <c r="C17"/>
  <c r="C11"/>
  <c r="D11" s="1"/>
  <c r="C12"/>
  <c r="C10"/>
  <c r="D9"/>
  <c r="D12" s="1"/>
  <c r="F12" s="1"/>
  <c r="E9"/>
  <c r="D10"/>
  <c r="I18" l="1"/>
  <c r="I20"/>
  <c r="I49"/>
  <c r="F9"/>
  <c r="I43"/>
  <c r="D42"/>
  <c r="F42" s="1"/>
  <c r="D50"/>
  <c r="F50" s="1"/>
  <c r="D48"/>
  <c r="F48" s="1"/>
  <c r="D46"/>
  <c r="F46" s="1"/>
  <c r="F24"/>
  <c r="F22"/>
  <c r="F20"/>
  <c r="F23"/>
  <c r="F21"/>
  <c r="F19"/>
  <c r="D16"/>
  <c r="D14"/>
  <c r="F18"/>
  <c r="D17"/>
  <c r="F17" s="1"/>
  <c r="D15"/>
  <c r="D13"/>
  <c r="F13" s="1"/>
  <c r="F16"/>
  <c r="F14"/>
  <c r="F15"/>
  <c r="F10"/>
  <c r="F11"/>
  <c r="D33" l="1"/>
  <c r="F33" s="1"/>
  <c r="D35"/>
  <c r="F35" s="1"/>
  <c r="D37"/>
  <c r="F37" s="1"/>
  <c r="D39"/>
  <c r="F39" s="1"/>
  <c r="D41"/>
  <c r="F41" s="1"/>
  <c r="D32"/>
  <c r="F32" s="1"/>
  <c r="D34"/>
  <c r="F34" s="1"/>
  <c r="D36"/>
  <c r="F36" s="1"/>
  <c r="D38"/>
  <c r="F38" s="1"/>
  <c r="D40"/>
  <c r="F40" s="1"/>
  <c r="D31"/>
  <c r="F31" s="1"/>
  <c r="I50"/>
</calcChain>
</file>

<file path=xl/sharedStrings.xml><?xml version="1.0" encoding="utf-8"?>
<sst xmlns="http://schemas.openxmlformats.org/spreadsheetml/2006/main" count="65" uniqueCount="30">
  <si>
    <t>Estaca</t>
  </si>
  <si>
    <t>Cota (m)</t>
  </si>
  <si>
    <t>Greide Reto</t>
  </si>
  <si>
    <t>flexa (f)</t>
  </si>
  <si>
    <t>Greide de projeto</t>
  </si>
  <si>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Calibri"/>
        <family val="2"/>
      </rPr>
      <t>h</t>
    </r>
  </si>
  <si>
    <t>g</t>
  </si>
  <si>
    <t>L</t>
  </si>
  <si>
    <t>DADOS</t>
  </si>
  <si>
    <t>PCV6</t>
  </si>
  <si>
    <t>CURVA 6</t>
  </si>
  <si>
    <t>PTV6</t>
  </si>
  <si>
    <t>CURVA 7</t>
  </si>
  <si>
    <t>Lo</t>
  </si>
  <si>
    <t>L/2</t>
  </si>
  <si>
    <t>E(PCV)</t>
  </si>
  <si>
    <t>E(V)</t>
  </si>
  <si>
    <t>Estacas</t>
  </si>
  <si>
    <t>E(PTV)</t>
  </si>
  <si>
    <t>E(PIV)</t>
  </si>
  <si>
    <t>PIV=V</t>
  </si>
  <si>
    <t>C(PCV)</t>
  </si>
  <si>
    <t>C(PIV)</t>
  </si>
  <si>
    <t>Distâncias (m)</t>
  </si>
  <si>
    <t>Cotas (m)</t>
  </si>
  <si>
    <t>C(V)</t>
  </si>
  <si>
    <t>yo=</t>
  </si>
  <si>
    <t>C(PTV)</t>
  </si>
  <si>
    <t>Universidade Regional do Cariri – URCA. Curso de Tecnologia da Construção Civil. Disciplina: Estradas I.</t>
  </si>
  <si>
    <t>Professor: Renato de Oliveira Fernandes. (wiki.urca.br/dcc)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</si>
</sst>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Symbol"/>
      <family val="1"/>
      <charset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ill="1" applyBorder="1"/>
    <xf numFmtId="0" fontId="7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Curva</a:t>
            </a:r>
            <a:r>
              <a:rPr lang="pt-BR" baseline="0"/>
              <a:t> 6</a:t>
            </a:r>
            <a:endParaRPr lang="pt-BR"/>
          </a:p>
        </c:rich>
      </c:tx>
      <c:layout>
        <c:manualLayout>
          <c:xMode val="edge"/>
          <c:yMode val="edge"/>
          <c:x val="0.4342106551149536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7765728428824973E-2"/>
          <c:y val="9.6982005784389549E-2"/>
          <c:w val="0.78390262993229964"/>
          <c:h val="0.73005683171617175"/>
        </c:manualLayout>
      </c:layout>
      <c:lineChart>
        <c:grouping val="standard"/>
        <c:ser>
          <c:idx val="0"/>
          <c:order val="0"/>
          <c:tx>
            <c:strRef>
              <c:f>planilhas!$D$8</c:f>
              <c:strCache>
                <c:ptCount val="1"/>
                <c:pt idx="0">
                  <c:v>Greide Reto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numRef>
              <c:f>planilhas!$B$9:$B$25</c:f>
              <c:numCache>
                <c:formatCode>General</c:formatCode>
                <c:ptCount val="17"/>
                <c:pt idx="0">
                  <c:v>107</c:v>
                </c:pt>
                <c:pt idx="1">
                  <c:v>108</c:v>
                </c:pt>
                <c:pt idx="2">
                  <c:v>109</c:v>
                </c:pt>
                <c:pt idx="3">
                  <c:v>110</c:v>
                </c:pt>
                <c:pt idx="4">
                  <c:v>111</c:v>
                </c:pt>
                <c:pt idx="5">
                  <c:v>112</c:v>
                </c:pt>
                <c:pt idx="6">
                  <c:v>113</c:v>
                </c:pt>
                <c:pt idx="7">
                  <c:v>114</c:v>
                </c:pt>
                <c:pt idx="8">
                  <c:v>115</c:v>
                </c:pt>
                <c:pt idx="9">
                  <c:v>116</c:v>
                </c:pt>
                <c:pt idx="10">
                  <c:v>117</c:v>
                </c:pt>
                <c:pt idx="11">
                  <c:v>118</c:v>
                </c:pt>
                <c:pt idx="12">
                  <c:v>119</c:v>
                </c:pt>
                <c:pt idx="13">
                  <c:v>120</c:v>
                </c:pt>
                <c:pt idx="14">
                  <c:v>121</c:v>
                </c:pt>
                <c:pt idx="15">
                  <c:v>122</c:v>
                </c:pt>
                <c:pt idx="16">
                  <c:v>123</c:v>
                </c:pt>
              </c:numCache>
            </c:numRef>
          </c:cat>
          <c:val>
            <c:numRef>
              <c:f>planilhas!$D$9:$D$25</c:f>
              <c:numCache>
                <c:formatCode>General</c:formatCode>
                <c:ptCount val="17"/>
                <c:pt idx="0">
                  <c:v>308</c:v>
                </c:pt>
                <c:pt idx="1">
                  <c:v>307</c:v>
                </c:pt>
                <c:pt idx="2">
                  <c:v>306</c:v>
                </c:pt>
                <c:pt idx="3">
                  <c:v>305</c:v>
                </c:pt>
                <c:pt idx="4">
                  <c:v>304</c:v>
                </c:pt>
                <c:pt idx="5">
                  <c:v>303</c:v>
                </c:pt>
                <c:pt idx="6">
                  <c:v>302</c:v>
                </c:pt>
                <c:pt idx="7">
                  <c:v>301</c:v>
                </c:pt>
                <c:pt idx="8">
                  <c:v>300</c:v>
                </c:pt>
                <c:pt idx="9">
                  <c:v>301</c:v>
                </c:pt>
                <c:pt idx="10">
                  <c:v>302</c:v>
                </c:pt>
                <c:pt idx="11">
                  <c:v>303</c:v>
                </c:pt>
                <c:pt idx="12">
                  <c:v>304</c:v>
                </c:pt>
                <c:pt idx="13">
                  <c:v>305</c:v>
                </c:pt>
                <c:pt idx="14">
                  <c:v>306</c:v>
                </c:pt>
                <c:pt idx="15">
                  <c:v>307</c:v>
                </c:pt>
                <c:pt idx="16">
                  <c:v>308</c:v>
                </c:pt>
              </c:numCache>
            </c:numRef>
          </c:val>
        </c:ser>
        <c:ser>
          <c:idx val="1"/>
          <c:order val="1"/>
          <c:tx>
            <c:strRef>
              <c:f>planilhas!$F$8</c:f>
              <c:strCache>
                <c:ptCount val="1"/>
                <c:pt idx="0">
                  <c:v>Greide de projeto</c:v>
                </c:pt>
              </c:strCache>
            </c:strRef>
          </c:tx>
          <c:marker>
            <c:symbol val="circle"/>
            <c:size val="5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numRef>
              <c:f>planilhas!$B$9:$B$25</c:f>
              <c:numCache>
                <c:formatCode>General</c:formatCode>
                <c:ptCount val="17"/>
                <c:pt idx="0">
                  <c:v>107</c:v>
                </c:pt>
                <c:pt idx="1">
                  <c:v>108</c:v>
                </c:pt>
                <c:pt idx="2">
                  <c:v>109</c:v>
                </c:pt>
                <c:pt idx="3">
                  <c:v>110</c:v>
                </c:pt>
                <c:pt idx="4">
                  <c:v>111</c:v>
                </c:pt>
                <c:pt idx="5">
                  <c:v>112</c:v>
                </c:pt>
                <c:pt idx="6">
                  <c:v>113</c:v>
                </c:pt>
                <c:pt idx="7">
                  <c:v>114</c:v>
                </c:pt>
                <c:pt idx="8">
                  <c:v>115</c:v>
                </c:pt>
                <c:pt idx="9">
                  <c:v>116</c:v>
                </c:pt>
                <c:pt idx="10">
                  <c:v>117</c:v>
                </c:pt>
                <c:pt idx="11">
                  <c:v>118</c:v>
                </c:pt>
                <c:pt idx="12">
                  <c:v>119</c:v>
                </c:pt>
                <c:pt idx="13">
                  <c:v>120</c:v>
                </c:pt>
                <c:pt idx="14">
                  <c:v>121</c:v>
                </c:pt>
                <c:pt idx="15">
                  <c:v>122</c:v>
                </c:pt>
                <c:pt idx="16">
                  <c:v>123</c:v>
                </c:pt>
              </c:numCache>
            </c:numRef>
          </c:cat>
          <c:val>
            <c:numRef>
              <c:f>planilhas!$F$9:$F$25</c:f>
              <c:numCache>
                <c:formatCode>0.000</c:formatCode>
                <c:ptCount val="17"/>
                <c:pt idx="0">
                  <c:v>308</c:v>
                </c:pt>
                <c:pt idx="1">
                  <c:v>307.0625</c:v>
                </c:pt>
                <c:pt idx="2">
                  <c:v>306.25</c:v>
                </c:pt>
                <c:pt idx="3">
                  <c:v>305.5625</c:v>
                </c:pt>
                <c:pt idx="4">
                  <c:v>305</c:v>
                </c:pt>
                <c:pt idx="5">
                  <c:v>304.5625</c:v>
                </c:pt>
                <c:pt idx="6">
                  <c:v>304.25</c:v>
                </c:pt>
                <c:pt idx="7">
                  <c:v>304.0625</c:v>
                </c:pt>
                <c:pt idx="8">
                  <c:v>304</c:v>
                </c:pt>
                <c:pt idx="9">
                  <c:v>304.0625</c:v>
                </c:pt>
                <c:pt idx="10">
                  <c:v>304.25</c:v>
                </c:pt>
                <c:pt idx="11">
                  <c:v>304.5625</c:v>
                </c:pt>
                <c:pt idx="12">
                  <c:v>305</c:v>
                </c:pt>
                <c:pt idx="13">
                  <c:v>305.5625</c:v>
                </c:pt>
                <c:pt idx="14">
                  <c:v>306.25</c:v>
                </c:pt>
                <c:pt idx="15">
                  <c:v>307.0625</c:v>
                </c:pt>
                <c:pt idx="16" formatCode="General">
                  <c:v>308</c:v>
                </c:pt>
              </c:numCache>
            </c:numRef>
          </c:val>
        </c:ser>
        <c:marker val="1"/>
        <c:axId val="113008640"/>
        <c:axId val="113011328"/>
      </c:lineChart>
      <c:catAx>
        <c:axId val="113008640"/>
        <c:scaling>
          <c:orientation val="minMax"/>
        </c:scaling>
        <c:axPos val="b"/>
        <c:minorGridlines>
          <c:spPr>
            <a:ln>
              <a:solidFill>
                <a:schemeClr val="bg1">
                  <a:lumMod val="6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Estacas</a:t>
                </a:r>
              </a:p>
            </c:rich>
          </c:tx>
          <c:layout/>
        </c:title>
        <c:numFmt formatCode="General" sourceLinked="1"/>
        <c:tickLblPos val="nextTo"/>
        <c:crossAx val="113011328"/>
        <c:crosses val="autoZero"/>
        <c:auto val="1"/>
        <c:lblAlgn val="ctr"/>
        <c:lblOffset val="100"/>
      </c:catAx>
      <c:valAx>
        <c:axId val="113011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Cotas (m)</a:t>
                </a:r>
              </a:p>
            </c:rich>
          </c:tx>
          <c:layout/>
        </c:title>
        <c:numFmt formatCode="General" sourceLinked="1"/>
        <c:tickLblPos val="nextTo"/>
        <c:crossAx val="113008640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Curva 7</a:t>
            </a:r>
          </a:p>
        </c:rich>
      </c:tx>
      <c:layout>
        <c:manualLayout>
          <c:xMode val="edge"/>
          <c:yMode val="edge"/>
          <c:x val="0.37437022359328115"/>
          <c:y val="3.5249059585620961E-3"/>
        </c:manualLayout>
      </c:layout>
      <c:overlay val="1"/>
    </c:title>
    <c:plotArea>
      <c:layout>
        <c:manualLayout>
          <c:layoutTarget val="inner"/>
          <c:xMode val="edge"/>
          <c:yMode val="edge"/>
          <c:x val="9.1545080411553251E-2"/>
          <c:y val="0.10198156510057095"/>
          <c:w val="0.75581314993853621"/>
          <c:h val="0.76772872585239638"/>
        </c:manualLayout>
      </c:layout>
      <c:lineChart>
        <c:grouping val="standard"/>
        <c:ser>
          <c:idx val="0"/>
          <c:order val="0"/>
          <c:tx>
            <c:strRef>
              <c:f>planilhas!$D$30</c:f>
              <c:strCache>
                <c:ptCount val="1"/>
                <c:pt idx="0">
                  <c:v>Greide Reto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cat>
            <c:numRef>
              <c:f>planilhas!$B$31:$B$51</c:f>
              <c:numCache>
                <c:formatCode>General</c:formatCode>
                <c:ptCount val="21"/>
                <c:pt idx="0">
                  <c:v>130</c:v>
                </c:pt>
                <c:pt idx="1">
                  <c:v>131</c:v>
                </c:pt>
                <c:pt idx="2">
                  <c:v>132</c:v>
                </c:pt>
                <c:pt idx="3">
                  <c:v>133</c:v>
                </c:pt>
                <c:pt idx="4">
                  <c:v>134</c:v>
                </c:pt>
                <c:pt idx="5">
                  <c:v>135</c:v>
                </c:pt>
                <c:pt idx="6">
                  <c:v>136</c:v>
                </c:pt>
                <c:pt idx="7">
                  <c:v>137</c:v>
                </c:pt>
                <c:pt idx="8">
                  <c:v>138</c:v>
                </c:pt>
                <c:pt idx="9">
                  <c:v>139</c:v>
                </c:pt>
                <c:pt idx="10">
                  <c:v>140</c:v>
                </c:pt>
                <c:pt idx="11">
                  <c:v>141</c:v>
                </c:pt>
                <c:pt idx="12">
                  <c:v>142</c:v>
                </c:pt>
                <c:pt idx="13">
                  <c:v>143</c:v>
                </c:pt>
                <c:pt idx="14">
                  <c:v>144</c:v>
                </c:pt>
                <c:pt idx="15">
                  <c:v>145</c:v>
                </c:pt>
                <c:pt idx="16">
                  <c:v>146</c:v>
                </c:pt>
                <c:pt idx="17">
                  <c:v>147</c:v>
                </c:pt>
                <c:pt idx="18">
                  <c:v>148</c:v>
                </c:pt>
                <c:pt idx="19">
                  <c:v>149</c:v>
                </c:pt>
                <c:pt idx="20">
                  <c:v>150</c:v>
                </c:pt>
              </c:numCache>
            </c:numRef>
          </c:cat>
          <c:val>
            <c:numRef>
              <c:f>planilhas!$D$31:$D$51</c:f>
              <c:numCache>
                <c:formatCode>0.00</c:formatCode>
                <c:ptCount val="21"/>
                <c:pt idx="0">
                  <c:v>315</c:v>
                </c:pt>
                <c:pt idx="1">
                  <c:v>316</c:v>
                </c:pt>
                <c:pt idx="2">
                  <c:v>317</c:v>
                </c:pt>
                <c:pt idx="3">
                  <c:v>318</c:v>
                </c:pt>
                <c:pt idx="4">
                  <c:v>319</c:v>
                </c:pt>
                <c:pt idx="5">
                  <c:v>320</c:v>
                </c:pt>
                <c:pt idx="6">
                  <c:v>321</c:v>
                </c:pt>
                <c:pt idx="7">
                  <c:v>322</c:v>
                </c:pt>
                <c:pt idx="8">
                  <c:v>323</c:v>
                </c:pt>
                <c:pt idx="9">
                  <c:v>324</c:v>
                </c:pt>
                <c:pt idx="10">
                  <c:v>325</c:v>
                </c:pt>
                <c:pt idx="11">
                  <c:v>324.75</c:v>
                </c:pt>
                <c:pt idx="12">
                  <c:v>324.5</c:v>
                </c:pt>
                <c:pt idx="13">
                  <c:v>324.25</c:v>
                </c:pt>
                <c:pt idx="14">
                  <c:v>324</c:v>
                </c:pt>
                <c:pt idx="15">
                  <c:v>323.75</c:v>
                </c:pt>
                <c:pt idx="16">
                  <c:v>323.5</c:v>
                </c:pt>
                <c:pt idx="17">
                  <c:v>323.25</c:v>
                </c:pt>
                <c:pt idx="18">
                  <c:v>323</c:v>
                </c:pt>
                <c:pt idx="19">
                  <c:v>322.75</c:v>
                </c:pt>
                <c:pt idx="20">
                  <c:v>322.5</c:v>
                </c:pt>
              </c:numCache>
            </c:numRef>
          </c:val>
        </c:ser>
        <c:ser>
          <c:idx val="1"/>
          <c:order val="1"/>
          <c:tx>
            <c:strRef>
              <c:f>planilhas!$F$30</c:f>
              <c:strCache>
                <c:ptCount val="1"/>
                <c:pt idx="0">
                  <c:v>Greide de projeto</c:v>
                </c:pt>
              </c:strCache>
            </c:strRef>
          </c:tx>
          <c:marker>
            <c:symbol val="circle"/>
            <c:size val="5"/>
            <c:spPr>
              <a:solidFill>
                <a:schemeClr val="tx1"/>
              </a:solidFill>
            </c:spPr>
          </c:marker>
          <c:cat>
            <c:numRef>
              <c:f>planilhas!$B$31:$B$51</c:f>
              <c:numCache>
                <c:formatCode>General</c:formatCode>
                <c:ptCount val="21"/>
                <c:pt idx="0">
                  <c:v>130</c:v>
                </c:pt>
                <c:pt idx="1">
                  <c:v>131</c:v>
                </c:pt>
                <c:pt idx="2">
                  <c:v>132</c:v>
                </c:pt>
                <c:pt idx="3">
                  <c:v>133</c:v>
                </c:pt>
                <c:pt idx="4">
                  <c:v>134</c:v>
                </c:pt>
                <c:pt idx="5">
                  <c:v>135</c:v>
                </c:pt>
                <c:pt idx="6">
                  <c:v>136</c:v>
                </c:pt>
                <c:pt idx="7">
                  <c:v>137</c:v>
                </c:pt>
                <c:pt idx="8">
                  <c:v>138</c:v>
                </c:pt>
                <c:pt idx="9">
                  <c:v>139</c:v>
                </c:pt>
                <c:pt idx="10">
                  <c:v>140</c:v>
                </c:pt>
                <c:pt idx="11">
                  <c:v>141</c:v>
                </c:pt>
                <c:pt idx="12">
                  <c:v>142</c:v>
                </c:pt>
                <c:pt idx="13">
                  <c:v>143</c:v>
                </c:pt>
                <c:pt idx="14">
                  <c:v>144</c:v>
                </c:pt>
                <c:pt idx="15">
                  <c:v>145</c:v>
                </c:pt>
                <c:pt idx="16">
                  <c:v>146</c:v>
                </c:pt>
                <c:pt idx="17">
                  <c:v>147</c:v>
                </c:pt>
                <c:pt idx="18">
                  <c:v>148</c:v>
                </c:pt>
                <c:pt idx="19">
                  <c:v>149</c:v>
                </c:pt>
                <c:pt idx="20">
                  <c:v>150</c:v>
                </c:pt>
              </c:numCache>
            </c:numRef>
          </c:cat>
          <c:val>
            <c:numRef>
              <c:f>planilhas!$F$31:$F$51</c:f>
              <c:numCache>
                <c:formatCode>0.000</c:formatCode>
                <c:ptCount val="21"/>
                <c:pt idx="0">
                  <c:v>315</c:v>
                </c:pt>
                <c:pt idx="1">
                  <c:v>315.96875</c:v>
                </c:pt>
                <c:pt idx="2">
                  <c:v>316.875</c:v>
                </c:pt>
                <c:pt idx="3">
                  <c:v>317.71875</c:v>
                </c:pt>
                <c:pt idx="4">
                  <c:v>318.5</c:v>
                </c:pt>
                <c:pt idx="5">
                  <c:v>319.21875</c:v>
                </c:pt>
                <c:pt idx="6">
                  <c:v>319.875</c:v>
                </c:pt>
                <c:pt idx="7">
                  <c:v>320.46875</c:v>
                </c:pt>
                <c:pt idx="8">
                  <c:v>321</c:v>
                </c:pt>
                <c:pt idx="9">
                  <c:v>321.46875</c:v>
                </c:pt>
                <c:pt idx="10">
                  <c:v>321.875</c:v>
                </c:pt>
                <c:pt idx="11">
                  <c:v>322.21875</c:v>
                </c:pt>
                <c:pt idx="12">
                  <c:v>322.5</c:v>
                </c:pt>
                <c:pt idx="13">
                  <c:v>322.71875</c:v>
                </c:pt>
                <c:pt idx="14">
                  <c:v>322.875</c:v>
                </c:pt>
                <c:pt idx="15">
                  <c:v>322.96875</c:v>
                </c:pt>
                <c:pt idx="16">
                  <c:v>323</c:v>
                </c:pt>
                <c:pt idx="17">
                  <c:v>322.96875</c:v>
                </c:pt>
                <c:pt idx="18">
                  <c:v>322.875</c:v>
                </c:pt>
                <c:pt idx="19">
                  <c:v>322.71875</c:v>
                </c:pt>
                <c:pt idx="20">
                  <c:v>322.5</c:v>
                </c:pt>
              </c:numCache>
            </c:numRef>
          </c:val>
        </c:ser>
        <c:marker val="1"/>
        <c:axId val="99288192"/>
        <c:axId val="99290496"/>
      </c:lineChart>
      <c:catAx>
        <c:axId val="9928819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Estacas</a:t>
                </a:r>
              </a:p>
            </c:rich>
          </c:tx>
          <c:layout/>
        </c:title>
        <c:numFmt formatCode="General" sourceLinked="1"/>
        <c:tickLblPos val="nextTo"/>
        <c:crossAx val="99290496"/>
        <c:crosses val="autoZero"/>
        <c:auto val="1"/>
        <c:lblAlgn val="ctr"/>
        <c:lblOffset val="100"/>
      </c:catAx>
      <c:valAx>
        <c:axId val="992904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Cotas (m)</a:t>
                </a:r>
              </a:p>
            </c:rich>
          </c:tx>
          <c:layout/>
        </c:title>
        <c:numFmt formatCode="0.00" sourceLinked="1"/>
        <c:tickLblPos val="nextTo"/>
        <c:crossAx val="99288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98227278552206"/>
          <c:y val="0.14721700348022027"/>
          <c:w val="0.16501772721447797"/>
          <c:h val="0.12748113828372606"/>
        </c:manualLayout>
      </c:layout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154080</xdr:colOff>
      <xdr:row>5</xdr:row>
      <xdr:rowOff>29402</xdr:rowOff>
    </xdr:from>
    <xdr:to>
      <xdr:col>22</xdr:col>
      <xdr:colOff>151338</xdr:colOff>
      <xdr:row>22</xdr:row>
      <xdr:rowOff>134472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2698" y="219902"/>
          <a:ext cx="7863787" cy="348924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300719</xdr:colOff>
      <xdr:row>2</xdr:row>
      <xdr:rowOff>77560</xdr:rowOff>
    </xdr:from>
    <xdr:to>
      <xdr:col>17</xdr:col>
      <xdr:colOff>561975</xdr:colOff>
      <xdr:row>23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</xdr:row>
      <xdr:rowOff>19051</xdr:rowOff>
    </xdr:from>
    <xdr:to>
      <xdr:col>17</xdr:col>
      <xdr:colOff>514350</xdr:colOff>
      <xdr:row>24</xdr:row>
      <xdr:rowOff>47626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zoomScale="85" zoomScaleNormal="85" workbookViewId="0">
      <selection activeCell="B4" sqref="B4"/>
    </sheetView>
  </sheetViews>
  <sheetFormatPr defaultRowHeight="15"/>
  <cols>
    <col min="1" max="1" width="7" style="1" bestFit="1" customWidth="1"/>
    <col min="2" max="2" width="12" customWidth="1"/>
    <col min="3" max="3" width="7.140625" customWidth="1"/>
  </cols>
  <sheetData>
    <row r="1" spans="1:14">
      <c r="B1" s="29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5.75" thickBot="1">
      <c r="B2" s="32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6" spans="1:14">
      <c r="B6" s="28" t="s">
        <v>10</v>
      </c>
      <c r="C6" s="28"/>
      <c r="D6" s="28"/>
      <c r="E6" s="28"/>
      <c r="F6" s="28"/>
    </row>
    <row r="7" spans="1:14">
      <c r="B7" s="19" t="s">
        <v>0</v>
      </c>
      <c r="C7" s="7"/>
      <c r="D7" s="7" t="s">
        <v>1</v>
      </c>
      <c r="E7" s="19" t="s">
        <v>3</v>
      </c>
      <c r="F7" s="7" t="s">
        <v>1</v>
      </c>
      <c r="H7" s="20" t="s">
        <v>8</v>
      </c>
      <c r="I7" s="20"/>
      <c r="J7" s="17"/>
    </row>
    <row r="8" spans="1:14" ht="26.25">
      <c r="A8" s="2"/>
      <c r="B8" s="19"/>
      <c r="C8" s="8" t="s">
        <v>5</v>
      </c>
      <c r="D8" s="7" t="s">
        <v>2</v>
      </c>
      <c r="E8" s="19"/>
      <c r="F8" s="7" t="s">
        <v>4</v>
      </c>
      <c r="H8" s="3" t="s">
        <v>6</v>
      </c>
      <c r="I8" s="3">
        <v>-0.1</v>
      </c>
      <c r="J8" s="18"/>
    </row>
    <row r="9" spans="1:14">
      <c r="A9" s="9" t="s">
        <v>9</v>
      </c>
      <c r="B9" s="11">
        <v>107</v>
      </c>
      <c r="C9" s="11">
        <v>0</v>
      </c>
      <c r="D9" s="11">
        <f>308+C9</f>
        <v>308</v>
      </c>
      <c r="E9" s="12">
        <f>(I$8/(2*I$9))*0^2</f>
        <v>0</v>
      </c>
      <c r="F9" s="12">
        <f>D9-E9</f>
        <v>308</v>
      </c>
      <c r="H9" s="3" t="s">
        <v>7</v>
      </c>
      <c r="I9" s="3">
        <v>320</v>
      </c>
      <c r="J9" s="18"/>
    </row>
    <row r="10" spans="1:14">
      <c r="B10" s="4">
        <v>108</v>
      </c>
      <c r="C10" s="4">
        <f>(B10-$B$9)*20*(-0.05)</f>
        <v>-1</v>
      </c>
      <c r="D10" s="4">
        <f>308+C10</f>
        <v>307</v>
      </c>
      <c r="E10" s="5">
        <f>(I$8/(2*I$9))*((B10-B$9)*20)^2</f>
        <v>-6.25E-2</v>
      </c>
      <c r="F10" s="5">
        <f t="shared" ref="F10:F17" si="0">D10-E10</f>
        <v>307.0625</v>
      </c>
    </row>
    <row r="11" spans="1:14">
      <c r="B11" s="4">
        <v>109</v>
      </c>
      <c r="C11" s="4">
        <f t="shared" ref="C11:C17" si="1">(B11-$B$9)*20*(-0.05)</f>
        <v>-2</v>
      </c>
      <c r="D11" s="4">
        <f>308+C11</f>
        <v>306</v>
      </c>
      <c r="E11" s="5">
        <f t="shared" ref="E11:E17" si="2">(I$8/(2*I$9))*((B11-B$9)*20)^2</f>
        <v>-0.25</v>
      </c>
      <c r="F11" s="5">
        <f t="shared" si="0"/>
        <v>306.25</v>
      </c>
      <c r="H11" s="24" t="s">
        <v>23</v>
      </c>
      <c r="I11" s="25"/>
    </row>
    <row r="12" spans="1:14">
      <c r="B12" s="6">
        <v>110</v>
      </c>
      <c r="C12" s="4">
        <f t="shared" si="1"/>
        <v>-3</v>
      </c>
      <c r="D12" s="6">
        <f>$D$9+C12</f>
        <v>305</v>
      </c>
      <c r="E12" s="5">
        <f t="shared" si="2"/>
        <v>-0.5625</v>
      </c>
      <c r="F12" s="5">
        <f t="shared" si="0"/>
        <v>305.5625</v>
      </c>
      <c r="H12" s="3" t="s">
        <v>7</v>
      </c>
      <c r="I12" s="3">
        <f>I9</f>
        <v>320</v>
      </c>
    </row>
    <row r="13" spans="1:14">
      <c r="B13" s="6">
        <v>111</v>
      </c>
      <c r="C13" s="4">
        <f t="shared" si="1"/>
        <v>-4</v>
      </c>
      <c r="D13" s="6">
        <f t="shared" ref="D13:D17" si="3">$D$9+C13</f>
        <v>304</v>
      </c>
      <c r="E13" s="5">
        <f t="shared" si="2"/>
        <v>-1</v>
      </c>
      <c r="F13" s="5">
        <f t="shared" si="0"/>
        <v>305</v>
      </c>
      <c r="H13" s="3" t="s">
        <v>14</v>
      </c>
      <c r="I13" s="3">
        <f>I12/2</f>
        <v>160</v>
      </c>
    </row>
    <row r="14" spans="1:14">
      <c r="B14" s="6">
        <v>112</v>
      </c>
      <c r="C14" s="4">
        <f t="shared" si="1"/>
        <v>-5</v>
      </c>
      <c r="D14" s="6">
        <f t="shared" si="3"/>
        <v>303</v>
      </c>
      <c r="E14" s="5">
        <f t="shared" si="2"/>
        <v>-1.5625</v>
      </c>
      <c r="F14" s="5">
        <f t="shared" si="0"/>
        <v>304.5625</v>
      </c>
      <c r="H14" s="3" t="s">
        <v>13</v>
      </c>
      <c r="I14" s="3">
        <f>(-0.05*I9)/I8</f>
        <v>160</v>
      </c>
    </row>
    <row r="15" spans="1:14">
      <c r="B15" s="6">
        <v>113</v>
      </c>
      <c r="C15" s="4">
        <f t="shared" si="1"/>
        <v>-6</v>
      </c>
      <c r="D15" s="6">
        <f t="shared" si="3"/>
        <v>302</v>
      </c>
      <c r="E15" s="5">
        <f t="shared" si="2"/>
        <v>-2.25</v>
      </c>
      <c r="F15" s="5">
        <f t="shared" si="0"/>
        <v>304.25</v>
      </c>
      <c r="H15" s="3"/>
      <c r="I15" s="3"/>
    </row>
    <row r="16" spans="1:14">
      <c r="B16" s="6">
        <v>114</v>
      </c>
      <c r="C16" s="4">
        <f t="shared" si="1"/>
        <v>-7</v>
      </c>
      <c r="D16" s="6">
        <f t="shared" si="3"/>
        <v>301</v>
      </c>
      <c r="E16" s="5">
        <f t="shared" si="2"/>
        <v>-3.0625</v>
      </c>
      <c r="F16" s="5">
        <f t="shared" si="0"/>
        <v>304.0625</v>
      </c>
      <c r="H16" s="24" t="s">
        <v>17</v>
      </c>
      <c r="I16" s="25"/>
    </row>
    <row r="17" spans="1:9">
      <c r="A17" s="9" t="s">
        <v>20</v>
      </c>
      <c r="B17" s="10">
        <v>115</v>
      </c>
      <c r="C17" s="11">
        <f t="shared" si="1"/>
        <v>-8</v>
      </c>
      <c r="D17" s="10">
        <f t="shared" si="3"/>
        <v>300</v>
      </c>
      <c r="E17" s="12">
        <f t="shared" si="2"/>
        <v>-4</v>
      </c>
      <c r="F17" s="12">
        <f t="shared" si="0"/>
        <v>304</v>
      </c>
      <c r="H17" s="3" t="s">
        <v>15</v>
      </c>
      <c r="I17" s="3">
        <f>I19-(I13/20)</f>
        <v>107</v>
      </c>
    </row>
    <row r="18" spans="1:9">
      <c r="B18" s="13">
        <v>116</v>
      </c>
      <c r="C18" s="14">
        <f>(B18-B$25)*20*(0.05)</f>
        <v>-7</v>
      </c>
      <c r="D18" s="13">
        <f>$D$25+C18</f>
        <v>301</v>
      </c>
      <c r="E18" s="15">
        <f>(I$8/(2*I$9))*((B18-B$25)*20)^2</f>
        <v>-3.0625</v>
      </c>
      <c r="F18" s="15">
        <f>D18-E18</f>
        <v>304.0625</v>
      </c>
      <c r="G18" s="16"/>
      <c r="H18" s="3" t="s">
        <v>16</v>
      </c>
      <c r="I18" s="3">
        <f>I17+(I14/20)</f>
        <v>115</v>
      </c>
    </row>
    <row r="19" spans="1:9">
      <c r="B19" s="6">
        <v>117</v>
      </c>
      <c r="C19" s="14">
        <f t="shared" ref="C19:C24" si="4">(B19-B$25)*20*(0.05)</f>
        <v>-6</v>
      </c>
      <c r="D19" s="13">
        <f t="shared" ref="D19:D24" si="5">$D$25+C19</f>
        <v>302</v>
      </c>
      <c r="E19" s="15">
        <f t="shared" ref="E19:E24" si="6">(I$8/(2*I$9))*((B19-B$25)*20)^2</f>
        <v>-2.25</v>
      </c>
      <c r="F19" s="15">
        <f t="shared" ref="F19:F24" si="7">D19-E19</f>
        <v>304.25</v>
      </c>
      <c r="H19" s="3" t="s">
        <v>19</v>
      </c>
      <c r="I19" s="3">
        <v>115</v>
      </c>
    </row>
    <row r="20" spans="1:9">
      <c r="B20" s="6">
        <v>118</v>
      </c>
      <c r="C20" s="14">
        <f t="shared" si="4"/>
        <v>-5</v>
      </c>
      <c r="D20" s="13">
        <f t="shared" si="5"/>
        <v>303</v>
      </c>
      <c r="E20" s="15">
        <f t="shared" si="6"/>
        <v>-1.5625</v>
      </c>
      <c r="F20" s="15">
        <f t="shared" si="7"/>
        <v>304.5625</v>
      </c>
      <c r="H20" s="3" t="s">
        <v>18</v>
      </c>
      <c r="I20" s="3">
        <f>I19+(I13/20)</f>
        <v>123</v>
      </c>
    </row>
    <row r="21" spans="1:9">
      <c r="B21" s="6">
        <v>119</v>
      </c>
      <c r="C21" s="14">
        <f t="shared" si="4"/>
        <v>-4</v>
      </c>
      <c r="D21" s="13">
        <f t="shared" si="5"/>
        <v>304</v>
      </c>
      <c r="E21" s="15">
        <f t="shared" si="6"/>
        <v>-1</v>
      </c>
      <c r="F21" s="15">
        <f t="shared" si="7"/>
        <v>305</v>
      </c>
      <c r="H21" s="20" t="s">
        <v>24</v>
      </c>
      <c r="I21" s="20"/>
    </row>
    <row r="22" spans="1:9">
      <c r="B22" s="6">
        <v>120</v>
      </c>
      <c r="C22" s="14">
        <f t="shared" si="4"/>
        <v>-3</v>
      </c>
      <c r="D22" s="13">
        <f t="shared" si="5"/>
        <v>305</v>
      </c>
      <c r="E22" s="15">
        <f t="shared" si="6"/>
        <v>-0.5625</v>
      </c>
      <c r="F22" s="15">
        <f t="shared" si="7"/>
        <v>305.5625</v>
      </c>
      <c r="H22" s="27" t="s">
        <v>26</v>
      </c>
      <c r="I22" s="3">
        <f>(-0.05^2*I12)/(2*I8)</f>
        <v>-4.0000000000000009</v>
      </c>
    </row>
    <row r="23" spans="1:9">
      <c r="B23" s="6">
        <v>121</v>
      </c>
      <c r="C23" s="14">
        <f t="shared" si="4"/>
        <v>-2</v>
      </c>
      <c r="D23" s="13">
        <f t="shared" si="5"/>
        <v>306</v>
      </c>
      <c r="E23" s="15">
        <f t="shared" si="6"/>
        <v>-0.25</v>
      </c>
      <c r="F23" s="15">
        <f t="shared" si="7"/>
        <v>306.25</v>
      </c>
      <c r="H23" s="27" t="s">
        <v>22</v>
      </c>
      <c r="I23" s="3">
        <v>300</v>
      </c>
    </row>
    <row r="24" spans="1:9">
      <c r="B24" s="6">
        <v>122</v>
      </c>
      <c r="C24" s="14">
        <f t="shared" si="4"/>
        <v>-1</v>
      </c>
      <c r="D24" s="13">
        <f t="shared" si="5"/>
        <v>307</v>
      </c>
      <c r="E24" s="15">
        <f t="shared" si="6"/>
        <v>-6.25E-2</v>
      </c>
      <c r="F24" s="15">
        <f t="shared" si="7"/>
        <v>307.0625</v>
      </c>
      <c r="H24" s="27" t="s">
        <v>21</v>
      </c>
      <c r="I24" s="3">
        <f>I23-(-0.05*I13)</f>
        <v>308</v>
      </c>
    </row>
    <row r="25" spans="1:9">
      <c r="A25" s="9" t="s">
        <v>11</v>
      </c>
      <c r="B25" s="10">
        <v>123</v>
      </c>
      <c r="C25" s="10">
        <v>0</v>
      </c>
      <c r="D25" s="10">
        <v>308</v>
      </c>
      <c r="E25" s="10">
        <v>0</v>
      </c>
      <c r="F25" s="10">
        <f>D25-E25</f>
        <v>308</v>
      </c>
      <c r="H25" s="27" t="s">
        <v>25</v>
      </c>
      <c r="I25" s="3">
        <f>I24+I22</f>
        <v>304</v>
      </c>
    </row>
    <row r="26" spans="1:9">
      <c r="H26" s="3" t="s">
        <v>27</v>
      </c>
      <c r="I26" s="3">
        <f>I23+(0.05*I12/2)</f>
        <v>308</v>
      </c>
    </row>
    <row r="28" spans="1:9">
      <c r="B28" s="28" t="s">
        <v>12</v>
      </c>
      <c r="C28" s="28"/>
      <c r="D28" s="28"/>
      <c r="E28" s="28"/>
      <c r="F28" s="28"/>
    </row>
    <row r="29" spans="1:9">
      <c r="B29" s="19" t="s">
        <v>0</v>
      </c>
      <c r="C29" s="7"/>
      <c r="D29" s="7" t="s">
        <v>1</v>
      </c>
      <c r="E29" s="19" t="s">
        <v>3</v>
      </c>
      <c r="F29" s="7" t="s">
        <v>1</v>
      </c>
      <c r="H29" s="20" t="s">
        <v>8</v>
      </c>
      <c r="I29" s="20"/>
    </row>
    <row r="30" spans="1:9" ht="26.25">
      <c r="A30" s="2"/>
      <c r="B30" s="19"/>
      <c r="C30" s="8" t="s">
        <v>5</v>
      </c>
      <c r="D30" s="7" t="s">
        <v>2</v>
      </c>
      <c r="E30" s="19"/>
      <c r="F30" s="7" t="s">
        <v>4</v>
      </c>
      <c r="H30" s="3" t="s">
        <v>6</v>
      </c>
      <c r="I30" s="3">
        <v>6.25E-2</v>
      </c>
    </row>
    <row r="31" spans="1:9">
      <c r="A31" s="9" t="s">
        <v>15</v>
      </c>
      <c r="B31" s="11">
        <v>130</v>
      </c>
      <c r="C31" s="23">
        <v>0</v>
      </c>
      <c r="D31" s="23">
        <f>I$49+C31</f>
        <v>315</v>
      </c>
      <c r="E31" s="12">
        <f>(I$30/(2*I$31))*0^2</f>
        <v>0</v>
      </c>
      <c r="F31" s="12">
        <f>D31-E31</f>
        <v>315</v>
      </c>
      <c r="H31" s="3" t="s">
        <v>7</v>
      </c>
      <c r="I31" s="3">
        <v>400</v>
      </c>
    </row>
    <row r="32" spans="1:9">
      <c r="B32" s="4">
        <v>131</v>
      </c>
      <c r="C32" s="22">
        <f>(B32-$B$31)*20*(0.05)</f>
        <v>1</v>
      </c>
      <c r="D32" s="22">
        <f t="shared" ref="D32:D41" si="8">I$49+C32</f>
        <v>316</v>
      </c>
      <c r="E32" s="5">
        <f>(I$30/(2*I$31))*((B32-B$31)*20)^2</f>
        <v>3.125E-2</v>
      </c>
      <c r="F32" s="5">
        <f t="shared" ref="F32:F51" si="9">D32-E32</f>
        <v>315.96875</v>
      </c>
    </row>
    <row r="33" spans="1:9">
      <c r="B33" s="4">
        <v>132</v>
      </c>
      <c r="C33" s="22">
        <f t="shared" ref="C33:C41" si="10">(B33-$B$31)*20*(0.05)</f>
        <v>2</v>
      </c>
      <c r="D33" s="22">
        <f t="shared" si="8"/>
        <v>317</v>
      </c>
      <c r="E33" s="5">
        <f t="shared" ref="E33:E41" si="11">(I$30/(2*I$31))*((B33-B$31)*20)^2</f>
        <v>0.125</v>
      </c>
      <c r="F33" s="5">
        <f t="shared" si="9"/>
        <v>316.875</v>
      </c>
    </row>
    <row r="34" spans="1:9">
      <c r="B34" s="4">
        <v>133</v>
      </c>
      <c r="C34" s="22">
        <f t="shared" si="10"/>
        <v>3</v>
      </c>
      <c r="D34" s="22">
        <f t="shared" si="8"/>
        <v>318</v>
      </c>
      <c r="E34" s="5">
        <f t="shared" si="11"/>
        <v>0.28125</v>
      </c>
      <c r="F34" s="5">
        <f t="shared" si="9"/>
        <v>317.71875</v>
      </c>
    </row>
    <row r="35" spans="1:9">
      <c r="B35" s="4">
        <v>134</v>
      </c>
      <c r="C35" s="22">
        <f t="shared" si="10"/>
        <v>4</v>
      </c>
      <c r="D35" s="22">
        <f t="shared" si="8"/>
        <v>319</v>
      </c>
      <c r="E35" s="5">
        <f t="shared" si="11"/>
        <v>0.5</v>
      </c>
      <c r="F35" s="5">
        <f t="shared" si="9"/>
        <v>318.5</v>
      </c>
    </row>
    <row r="36" spans="1:9">
      <c r="B36" s="4">
        <v>135</v>
      </c>
      <c r="C36" s="22">
        <f t="shared" si="10"/>
        <v>5</v>
      </c>
      <c r="D36" s="22">
        <f t="shared" si="8"/>
        <v>320</v>
      </c>
      <c r="E36" s="5">
        <f t="shared" si="11"/>
        <v>0.78125</v>
      </c>
      <c r="F36" s="5">
        <f t="shared" si="9"/>
        <v>319.21875</v>
      </c>
      <c r="H36" s="24" t="s">
        <v>23</v>
      </c>
      <c r="I36" s="25"/>
    </row>
    <row r="37" spans="1:9">
      <c r="B37" s="4">
        <v>136</v>
      </c>
      <c r="C37" s="22">
        <f t="shared" si="10"/>
        <v>6</v>
      </c>
      <c r="D37" s="22">
        <f t="shared" si="8"/>
        <v>321</v>
      </c>
      <c r="E37" s="5">
        <f t="shared" si="11"/>
        <v>1.125</v>
      </c>
      <c r="F37" s="5">
        <f t="shared" si="9"/>
        <v>319.875</v>
      </c>
      <c r="H37" s="3" t="s">
        <v>7</v>
      </c>
      <c r="I37" s="3">
        <v>400</v>
      </c>
    </row>
    <row r="38" spans="1:9">
      <c r="B38" s="4">
        <v>137</v>
      </c>
      <c r="C38" s="22">
        <f t="shared" si="10"/>
        <v>7</v>
      </c>
      <c r="D38" s="22">
        <f t="shared" si="8"/>
        <v>322</v>
      </c>
      <c r="E38" s="5">
        <f t="shared" si="11"/>
        <v>1.53125</v>
      </c>
      <c r="F38" s="5">
        <f t="shared" si="9"/>
        <v>320.46875</v>
      </c>
      <c r="H38" s="3" t="s">
        <v>14</v>
      </c>
      <c r="I38" s="3">
        <f>I37/2</f>
        <v>200</v>
      </c>
    </row>
    <row r="39" spans="1:9">
      <c r="A39" s="9"/>
      <c r="B39" s="4">
        <v>138</v>
      </c>
      <c r="C39" s="22">
        <f t="shared" si="10"/>
        <v>8</v>
      </c>
      <c r="D39" s="22">
        <f t="shared" si="8"/>
        <v>323</v>
      </c>
      <c r="E39" s="5">
        <f t="shared" si="11"/>
        <v>2</v>
      </c>
      <c r="F39" s="5">
        <f t="shared" si="9"/>
        <v>321</v>
      </c>
      <c r="H39" s="3" t="s">
        <v>13</v>
      </c>
      <c r="I39" s="3">
        <v>320</v>
      </c>
    </row>
    <row r="40" spans="1:9">
      <c r="B40" s="4">
        <v>139</v>
      </c>
      <c r="C40" s="22">
        <f t="shared" si="10"/>
        <v>9</v>
      </c>
      <c r="D40" s="22">
        <f t="shared" si="8"/>
        <v>324</v>
      </c>
      <c r="E40" s="5">
        <f t="shared" si="11"/>
        <v>2.53125</v>
      </c>
      <c r="F40" s="5">
        <f t="shared" si="9"/>
        <v>321.46875</v>
      </c>
      <c r="H40" s="3"/>
      <c r="I40" s="3"/>
    </row>
    <row r="41" spans="1:9">
      <c r="A41" s="9" t="s">
        <v>19</v>
      </c>
      <c r="B41" s="11">
        <v>140</v>
      </c>
      <c r="C41" s="23">
        <f t="shared" si="10"/>
        <v>10</v>
      </c>
      <c r="D41" s="23">
        <f t="shared" si="8"/>
        <v>325</v>
      </c>
      <c r="E41" s="12">
        <f t="shared" si="11"/>
        <v>3.125</v>
      </c>
      <c r="F41" s="12">
        <f t="shared" si="9"/>
        <v>321.875</v>
      </c>
      <c r="H41" s="24" t="s">
        <v>17</v>
      </c>
      <c r="I41" s="25"/>
    </row>
    <row r="42" spans="1:9">
      <c r="B42" s="4">
        <v>141</v>
      </c>
      <c r="C42" s="21">
        <f>(B42-B$51)*20*(-0.0125)</f>
        <v>2.25</v>
      </c>
      <c r="D42" s="22">
        <f>I$51+C42</f>
        <v>324.75</v>
      </c>
      <c r="E42" s="5">
        <f>(I$30/(2*I$31))*((B42-B$51)*20)^2</f>
        <v>2.53125</v>
      </c>
      <c r="F42" s="5">
        <f t="shared" si="9"/>
        <v>322.21875</v>
      </c>
      <c r="H42" s="3" t="s">
        <v>15</v>
      </c>
      <c r="I42" s="3">
        <f>I44-(I38/20)</f>
        <v>130</v>
      </c>
    </row>
    <row r="43" spans="1:9">
      <c r="B43" s="4">
        <v>142</v>
      </c>
      <c r="C43" s="21">
        <f t="shared" ref="C43:C51" si="12">(B43-B$51)*20*(-0.0125)</f>
        <v>2</v>
      </c>
      <c r="D43" s="22">
        <f t="shared" ref="D43:D51" si="13">I$51+C43</f>
        <v>324.5</v>
      </c>
      <c r="E43" s="5">
        <f t="shared" ref="E43:E51" si="14">(I$30/(2*I$31))*((B43-B$51)*20)^2</f>
        <v>2</v>
      </c>
      <c r="F43" s="5">
        <f t="shared" si="9"/>
        <v>322.5</v>
      </c>
      <c r="H43" s="3" t="s">
        <v>16</v>
      </c>
      <c r="I43" s="3">
        <f>I42+(I39/20)</f>
        <v>146</v>
      </c>
    </row>
    <row r="44" spans="1:9">
      <c r="B44" s="4">
        <v>143</v>
      </c>
      <c r="C44" s="21">
        <f t="shared" si="12"/>
        <v>1.75</v>
      </c>
      <c r="D44" s="22">
        <f t="shared" si="13"/>
        <v>324.25</v>
      </c>
      <c r="E44" s="5">
        <f t="shared" si="14"/>
        <v>1.53125</v>
      </c>
      <c r="F44" s="5">
        <f t="shared" si="9"/>
        <v>322.71875</v>
      </c>
      <c r="H44" s="3" t="s">
        <v>19</v>
      </c>
      <c r="I44" s="3">
        <v>140</v>
      </c>
    </row>
    <row r="45" spans="1:9">
      <c r="B45" s="4">
        <v>144</v>
      </c>
      <c r="C45" s="21">
        <f t="shared" si="12"/>
        <v>1.5</v>
      </c>
      <c r="D45" s="22">
        <f t="shared" si="13"/>
        <v>324</v>
      </c>
      <c r="E45" s="5">
        <f t="shared" si="14"/>
        <v>1.125</v>
      </c>
      <c r="F45" s="5">
        <f t="shared" si="9"/>
        <v>322.875</v>
      </c>
      <c r="H45" s="3" t="s">
        <v>18</v>
      </c>
      <c r="I45" s="3">
        <f>I44+(I38/20)</f>
        <v>150</v>
      </c>
    </row>
    <row r="46" spans="1:9">
      <c r="B46" s="4">
        <v>145</v>
      </c>
      <c r="C46" s="21">
        <f t="shared" si="12"/>
        <v>1.25</v>
      </c>
      <c r="D46" s="22">
        <f t="shared" si="13"/>
        <v>323.75</v>
      </c>
      <c r="E46" s="5">
        <f t="shared" si="14"/>
        <v>0.78125</v>
      </c>
      <c r="F46" s="5">
        <f t="shared" si="9"/>
        <v>322.96875</v>
      </c>
      <c r="H46" s="26" t="s">
        <v>24</v>
      </c>
      <c r="I46" s="26"/>
    </row>
    <row r="47" spans="1:9">
      <c r="A47" s="9" t="s">
        <v>16</v>
      </c>
      <c r="B47" s="11">
        <v>146</v>
      </c>
      <c r="C47" s="23">
        <f t="shared" si="12"/>
        <v>1</v>
      </c>
      <c r="D47" s="23">
        <f t="shared" si="13"/>
        <v>323.5</v>
      </c>
      <c r="E47" s="12">
        <f t="shared" si="14"/>
        <v>0.5</v>
      </c>
      <c r="F47" s="12">
        <f t="shared" si="9"/>
        <v>323</v>
      </c>
      <c r="H47" s="27" t="s">
        <v>26</v>
      </c>
      <c r="I47" s="3">
        <f>(0.05^2*I37)/(2*I30)</f>
        <v>8.0000000000000018</v>
      </c>
    </row>
    <row r="48" spans="1:9">
      <c r="B48" s="4">
        <v>147</v>
      </c>
      <c r="C48" s="21">
        <f t="shared" si="12"/>
        <v>0.75</v>
      </c>
      <c r="D48" s="22">
        <f t="shared" si="13"/>
        <v>323.25</v>
      </c>
      <c r="E48" s="5">
        <f t="shared" si="14"/>
        <v>0.28125</v>
      </c>
      <c r="F48" s="5">
        <f t="shared" si="9"/>
        <v>322.96875</v>
      </c>
      <c r="H48" s="27" t="s">
        <v>22</v>
      </c>
      <c r="I48" s="3">
        <v>325</v>
      </c>
    </row>
    <row r="49" spans="1:9">
      <c r="B49" s="4">
        <v>148</v>
      </c>
      <c r="C49" s="21">
        <f t="shared" si="12"/>
        <v>0.5</v>
      </c>
      <c r="D49" s="22">
        <f t="shared" si="13"/>
        <v>323</v>
      </c>
      <c r="E49" s="5">
        <f t="shared" si="14"/>
        <v>0.125</v>
      </c>
      <c r="F49" s="5">
        <f t="shared" si="9"/>
        <v>322.875</v>
      </c>
      <c r="H49" s="27" t="s">
        <v>21</v>
      </c>
      <c r="I49" s="3">
        <f>I48-(0.05*I38)</f>
        <v>315</v>
      </c>
    </row>
    <row r="50" spans="1:9">
      <c r="B50" s="4">
        <v>149</v>
      </c>
      <c r="C50" s="21">
        <f t="shared" si="12"/>
        <v>0.25</v>
      </c>
      <c r="D50" s="22">
        <f t="shared" si="13"/>
        <v>322.75</v>
      </c>
      <c r="E50" s="5">
        <f t="shared" si="14"/>
        <v>3.125E-2</v>
      </c>
      <c r="F50" s="5">
        <f t="shared" si="9"/>
        <v>322.71875</v>
      </c>
      <c r="H50" s="27" t="s">
        <v>25</v>
      </c>
      <c r="I50" s="3">
        <f>I49+I47</f>
        <v>323</v>
      </c>
    </row>
    <row r="51" spans="1:9">
      <c r="A51" s="9" t="s">
        <v>18</v>
      </c>
      <c r="B51" s="11">
        <v>150</v>
      </c>
      <c r="C51" s="23">
        <f t="shared" si="12"/>
        <v>0</v>
      </c>
      <c r="D51" s="23">
        <f t="shared" si="13"/>
        <v>322.5</v>
      </c>
      <c r="E51" s="12">
        <f t="shared" si="14"/>
        <v>0</v>
      </c>
      <c r="F51" s="12">
        <f t="shared" si="9"/>
        <v>322.5</v>
      </c>
      <c r="H51" s="3" t="s">
        <v>27</v>
      </c>
      <c r="I51" s="3">
        <f>I48+(-0.0125*I37/2)</f>
        <v>322.5</v>
      </c>
    </row>
  </sheetData>
  <mergeCells count="16">
    <mergeCell ref="H46:I46"/>
    <mergeCell ref="H11:I11"/>
    <mergeCell ref="H16:I16"/>
    <mergeCell ref="H21:I21"/>
    <mergeCell ref="B1:N1"/>
    <mergeCell ref="B2:N2"/>
    <mergeCell ref="B6:F6"/>
    <mergeCell ref="B28:F28"/>
    <mergeCell ref="H36:I36"/>
    <mergeCell ref="H41:I41"/>
    <mergeCell ref="B29:B30"/>
    <mergeCell ref="E29:E30"/>
    <mergeCell ref="H29:I29"/>
    <mergeCell ref="B7:B8"/>
    <mergeCell ref="E7:E8"/>
    <mergeCell ref="H7:I7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2"/>
  <sheetViews>
    <sheetView workbookViewId="0">
      <selection activeCell="K25" sqref="K25"/>
    </sheetView>
  </sheetViews>
  <sheetFormatPr defaultRowHeight="15"/>
  <sheetData>
    <row r="1" spans="2:14">
      <c r="B1" s="29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2:14" ht="15.75" thickBot="1">
      <c r="B2" s="32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</sheetData>
  <mergeCells count="2">
    <mergeCell ref="B1:N1"/>
    <mergeCell ref="B2:N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2"/>
  <sheetViews>
    <sheetView workbookViewId="0">
      <selection activeCell="O2" sqref="O2"/>
    </sheetView>
  </sheetViews>
  <sheetFormatPr defaultRowHeight="15"/>
  <sheetData>
    <row r="1" spans="2:14">
      <c r="B1" s="29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2:14" ht="15.75" thickBot="1">
      <c r="B2" s="32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</sheetData>
  <mergeCells count="2">
    <mergeCell ref="B1:N1"/>
    <mergeCell ref="B2:N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planilhas</vt:lpstr>
      <vt:lpstr>curva-06</vt:lpstr>
      <vt:lpstr>CURVA-07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Renato</cp:lastModifiedBy>
  <dcterms:created xsi:type="dcterms:W3CDTF">2014-05-17T12:36:15Z</dcterms:created>
  <dcterms:modified xsi:type="dcterms:W3CDTF">2014-05-19T22:05:01Z</dcterms:modified>
</cp:coreProperties>
</file>